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024"/>
  </bookViews>
  <sheets>
    <sheet name="DGE" sheetId="1" r:id="rId1"/>
  </sheets>
  <calcPr calcId="145621"/>
</workbook>
</file>

<file path=xl/calcChain.xml><?xml version="1.0" encoding="utf-8"?>
<calcChain xmlns="http://schemas.openxmlformats.org/spreadsheetml/2006/main">
  <c r="Z8" i="1" l="1"/>
  <c r="AD29" i="1" l="1"/>
  <c r="AB29" i="1"/>
  <c r="AB28" i="1"/>
  <c r="AC28" i="1"/>
  <c r="AC26" i="1"/>
  <c r="AB26" i="1"/>
  <c r="G25" i="1"/>
  <c r="H25" i="1" s="1"/>
  <c r="I25" i="1" s="1"/>
  <c r="J25" i="1" s="1"/>
  <c r="K25" i="1" s="1"/>
  <c r="AC24" i="1"/>
  <c r="G24" i="1"/>
  <c r="H24" i="1" s="1"/>
  <c r="I24" i="1" s="1"/>
  <c r="J24" i="1" s="1"/>
  <c r="K24" i="1" s="1"/>
  <c r="AB24" i="1" s="1"/>
  <c r="AA20" i="1"/>
  <c r="AH20" i="1" s="1"/>
  <c r="Z20" i="1"/>
  <c r="AH19" i="1"/>
  <c r="AF19" i="1"/>
  <c r="AG19" i="1" s="1"/>
  <c r="AH18" i="1"/>
  <c r="AF18" i="1"/>
  <c r="AG18" i="1" s="1"/>
  <c r="AA17" i="1"/>
  <c r="AH17" i="1" s="1"/>
  <c r="Z17" i="1"/>
  <c r="AC16" i="1"/>
  <c r="AB16" i="1"/>
  <c r="AA16" i="1"/>
  <c r="Z16" i="1"/>
  <c r="AH15" i="1"/>
  <c r="AF15" i="1"/>
  <c r="AG15" i="1" s="1"/>
  <c r="AA14" i="1"/>
  <c r="AF14" i="1" s="1"/>
  <c r="AG14" i="1" s="1"/>
  <c r="Z14" i="1"/>
  <c r="AC13" i="1"/>
  <c r="AB13" i="1"/>
  <c r="AA13" i="1"/>
  <c r="Z13" i="1"/>
  <c r="AE12" i="1"/>
  <c r="AD12" i="1"/>
  <c r="AA12" i="1"/>
  <c r="Z12" i="1"/>
  <c r="AH11" i="1"/>
  <c r="AF11" i="1"/>
  <c r="AG11" i="1" s="1"/>
  <c r="AH10" i="1"/>
  <c r="AF10" i="1"/>
  <c r="AG10" i="1" s="1"/>
  <c r="AC9" i="1"/>
  <c r="AB9" i="1"/>
  <c r="AA9" i="1"/>
  <c r="AF9" i="1" s="1"/>
  <c r="AG9" i="1" s="1"/>
  <c r="Z9" i="1"/>
  <c r="AE8" i="1"/>
  <c r="AD8" i="1"/>
  <c r="AC8" i="1"/>
  <c r="AB8" i="1"/>
  <c r="AA8" i="1"/>
  <c r="AH9" i="1" l="1"/>
  <c r="AH26" i="1"/>
  <c r="AH8" i="1"/>
  <c r="AH16" i="1"/>
  <c r="AF17" i="1"/>
  <c r="AG17" i="1" s="1"/>
  <c r="AF20" i="1"/>
  <c r="AG20" i="1" s="1"/>
  <c r="AF16" i="1"/>
  <c r="AG16" i="1" s="1"/>
  <c r="AH14" i="1"/>
  <c r="AF12" i="1"/>
  <c r="AG12" i="1" s="1"/>
  <c r="AH13" i="1"/>
  <c r="AF8" i="1"/>
  <c r="AG8" i="1" s="1"/>
  <c r="AH28" i="1"/>
  <c r="AF28" i="1"/>
  <c r="AG28" i="1" s="1"/>
  <c r="AH24" i="1"/>
  <c r="AF24" i="1"/>
  <c r="AG24" i="1" s="1"/>
  <c r="AC29" i="1"/>
  <c r="AE29" i="1"/>
  <c r="AH29" i="1" s="1"/>
  <c r="AH27" i="1"/>
  <c r="AF27" i="1"/>
  <c r="AG27" i="1" s="1"/>
  <c r="AF25" i="1"/>
  <c r="AG25" i="1" s="1"/>
  <c r="AH25" i="1"/>
  <c r="AH30" i="1"/>
  <c r="AF30" i="1"/>
  <c r="AG30" i="1" s="1"/>
  <c r="AF13" i="1"/>
  <c r="AG13" i="1" s="1"/>
  <c r="AF26" i="1"/>
  <c r="AG26" i="1" s="1"/>
  <c r="AH12" i="1"/>
  <c r="AF29" i="1" l="1"/>
  <c r="AG29" i="1" s="1"/>
</calcChain>
</file>

<file path=xl/sharedStrings.xml><?xml version="1.0" encoding="utf-8"?>
<sst xmlns="http://schemas.openxmlformats.org/spreadsheetml/2006/main" count="113" uniqueCount="47">
  <si>
    <t>iunie 2023 comparativ cu mai 2023</t>
  </si>
  <si>
    <t>Nr. crt.</t>
  </si>
  <si>
    <t>Funcţia didactică şi gradul didactic*)</t>
  </si>
  <si>
    <t>Nivelul studiilor</t>
  </si>
  <si>
    <t xml:space="preserve">Tranșe vechime înv.  Legea nr. 153/2017 </t>
  </si>
  <si>
    <t>MAI 2023</t>
  </si>
  <si>
    <t>IUNIE 2023</t>
  </si>
  <si>
    <t>Cresterea in lei</t>
  </si>
  <si>
    <t>Salarii de baza - lei
Legea 153/2022
mai 2023</t>
  </si>
  <si>
    <t>Diferente - lei
intre actual mai 2023 si iunie 2023</t>
  </si>
  <si>
    <t>Sporul de suprasolicitare neuropsihica</t>
  </si>
  <si>
    <t>Dirigentie</t>
  </si>
  <si>
    <t>Gradatie de merit</t>
  </si>
  <si>
    <t>Inv special</t>
  </si>
  <si>
    <t xml:space="preserve">Crestere salariala
</t>
  </si>
  <si>
    <t>Gradația</t>
  </si>
  <si>
    <t>10% 
la nivelul lui dec 2018</t>
  </si>
  <si>
    <t>10% din Salariul baza</t>
  </si>
  <si>
    <t>25% din Salariul baza</t>
  </si>
  <si>
    <t>15% din salariul de baza</t>
  </si>
  <si>
    <t>brut</t>
  </si>
  <si>
    <t>net</t>
  </si>
  <si>
    <t>%</t>
  </si>
  <si>
    <t>0
0-3 ani</t>
  </si>
  <si>
    <t>1
3-5 ani</t>
  </si>
  <si>
    <t>2
5-10 ani</t>
  </si>
  <si>
    <t>3
10-15 ani</t>
  </si>
  <si>
    <t>4
15-20 ani</t>
  </si>
  <si>
    <t>5
peste 20 ani</t>
  </si>
  <si>
    <t>mai 2023</t>
  </si>
  <si>
    <t>iunie 2023</t>
  </si>
  <si>
    <t>Profesor studii superioare de lungă durată grad didactic I</t>
  </si>
  <si>
    <t>S</t>
  </si>
  <si>
    <t>peste 25 de ani</t>
  </si>
  <si>
    <t>Profesor studii superioare de lungă durată grad didactic II</t>
  </si>
  <si>
    <t>15-20 ani</t>
  </si>
  <si>
    <t>Profesor studii superioare de lungă durată grad didactic definitiv</t>
  </si>
  <si>
    <t>10-15 ani</t>
  </si>
  <si>
    <t>Profesor studii superioare de lungă durată debutant</t>
  </si>
  <si>
    <t>pana la 1 an</t>
  </si>
  <si>
    <t>Bilbiotecar grad I</t>
  </si>
  <si>
    <t>gradatia 5</t>
  </si>
  <si>
    <t>Secretar</t>
  </si>
  <si>
    <t>Informatician grad IA</t>
  </si>
  <si>
    <t>Laborant IA</t>
  </si>
  <si>
    <t>Salarii de baza - lei
propunere 11 iunie
iunie 2023</t>
  </si>
  <si>
    <t>Comparatii cresteri salariale 11 iunie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</si>
</sst>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6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12" fillId="4" borderId="15" applyNumberFormat="0" applyAlignment="0" applyProtection="0"/>
  </cellStyleXfs>
  <cellXfs count="11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7" xfId="0" applyFont="1" applyBorder="1"/>
    <xf numFmtId="1" fontId="9" fillId="0" borderId="7" xfId="0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2" borderId="7" xfId="0" applyFill="1" applyBorder="1"/>
    <xf numFmtId="0" fontId="0" fillId="0" borderId="8" xfId="0" applyBorder="1"/>
    <xf numFmtId="1" fontId="0" fillId="0" borderId="7" xfId="0" applyNumberFormat="1" applyBorder="1"/>
    <xf numFmtId="9" fontId="0" fillId="0" borderId="0" xfId="1" applyFont="1"/>
    <xf numFmtId="0" fontId="0" fillId="0" borderId="13" xfId="0" applyBorder="1"/>
    <xf numFmtId="1" fontId="0" fillId="0" borderId="13" xfId="0" applyNumberFormat="1" applyBorder="1"/>
    <xf numFmtId="1" fontId="0" fillId="3" borderId="7" xfId="0" applyNumberFormat="1" applyFill="1" applyBorder="1"/>
    <xf numFmtId="0" fontId="9" fillId="0" borderId="13" xfId="0" applyFont="1" applyBorder="1"/>
    <xf numFmtId="0" fontId="8" fillId="0" borderId="13" xfId="0" applyFont="1" applyBorder="1"/>
    <xf numFmtId="0" fontId="0" fillId="2" borderId="13" xfId="0" applyFill="1" applyBorder="1"/>
    <xf numFmtId="0" fontId="0" fillId="0" borderId="7" xfId="0" applyFill="1" applyBorder="1"/>
    <xf numFmtId="1" fontId="0" fillId="0" borderId="0" xfId="0" applyNumberFormat="1"/>
    <xf numFmtId="0" fontId="9" fillId="0" borderId="7" xfId="0" applyFont="1" applyFill="1" applyBorder="1"/>
    <xf numFmtId="3" fontId="10" fillId="0" borderId="7" xfId="0" applyNumberFormat="1" applyFont="1" applyFill="1" applyBorder="1"/>
    <xf numFmtId="3" fontId="10" fillId="0" borderId="7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0" fillId="0" borderId="7" xfId="0" applyNumberFormat="1" applyBorder="1"/>
    <xf numFmtId="9" fontId="0" fillId="0" borderId="7" xfId="1" applyFont="1" applyBorder="1"/>
    <xf numFmtId="3" fontId="0" fillId="0" borderId="13" xfId="0" applyNumberFormat="1" applyBorder="1"/>
    <xf numFmtId="0" fontId="0" fillId="0" borderId="16" xfId="0" applyBorder="1"/>
    <xf numFmtId="0" fontId="0" fillId="0" borderId="16" xfId="0" applyBorder="1" applyAlignment="1">
      <alignment wrapText="1"/>
    </xf>
    <xf numFmtId="0" fontId="0" fillId="2" borderId="16" xfId="0" applyFill="1" applyBorder="1"/>
    <xf numFmtId="1" fontId="0" fillId="0" borderId="16" xfId="0" applyNumberFormat="1" applyBorder="1"/>
    <xf numFmtId="0" fontId="10" fillId="0" borderId="17" xfId="0" applyFont="1" applyBorder="1" applyAlignment="1">
      <alignment horizontal="right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right" wrapText="1"/>
    </xf>
    <xf numFmtId="0" fontId="10" fillId="2" borderId="18" xfId="0" applyFont="1" applyFill="1" applyBorder="1" applyAlignment="1">
      <alignment horizontal="right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18" xfId="0" applyFont="1" applyBorder="1"/>
    <xf numFmtId="1" fontId="9" fillId="0" borderId="18" xfId="0" applyNumberFormat="1" applyFont="1" applyBorder="1"/>
    <xf numFmtId="1" fontId="9" fillId="0" borderId="18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right"/>
    </xf>
    <xf numFmtId="9" fontId="9" fillId="0" borderId="21" xfId="1" applyFont="1" applyBorder="1"/>
    <xf numFmtId="0" fontId="0" fillId="0" borderId="22" xfId="0" applyBorder="1"/>
    <xf numFmtId="9" fontId="0" fillId="0" borderId="23" xfId="1" applyFont="1" applyBorder="1"/>
    <xf numFmtId="0" fontId="0" fillId="0" borderId="24" xfId="0" applyBorder="1"/>
    <xf numFmtId="0" fontId="0" fillId="0" borderId="25" xfId="0" applyBorder="1" applyAlignment="1">
      <alignment wrapText="1"/>
    </xf>
    <xf numFmtId="0" fontId="9" fillId="0" borderId="25" xfId="0" applyFont="1" applyBorder="1"/>
    <xf numFmtId="0" fontId="8" fillId="0" borderId="25" xfId="0" applyFont="1" applyBorder="1"/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1" fontId="0" fillId="0" borderId="25" xfId="0" applyNumberFormat="1" applyBorder="1"/>
    <xf numFmtId="9" fontId="0" fillId="0" borderId="27" xfId="1" applyFont="1" applyBorder="1"/>
    <xf numFmtId="0" fontId="0" fillId="0" borderId="28" xfId="0" applyBorder="1"/>
    <xf numFmtId="0" fontId="0" fillId="2" borderId="28" xfId="0" applyFill="1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2" borderId="18" xfId="0" applyFill="1" applyBorder="1"/>
    <xf numFmtId="0" fontId="0" fillId="0" borderId="29" xfId="0" applyBorder="1"/>
    <xf numFmtId="1" fontId="0" fillId="0" borderId="18" xfId="0" applyNumberFormat="1" applyBorder="1"/>
    <xf numFmtId="9" fontId="0" fillId="0" borderId="21" xfId="1" applyFont="1" applyBorder="1"/>
    <xf numFmtId="0" fontId="0" fillId="0" borderId="30" xfId="0" applyBorder="1"/>
    <xf numFmtId="0" fontId="0" fillId="2" borderId="30" xfId="0" applyFill="1" applyBorder="1"/>
    <xf numFmtId="1" fontId="9" fillId="0" borderId="25" xfId="0" applyNumberFormat="1" applyFont="1" applyBorder="1"/>
    <xf numFmtId="1" fontId="0" fillId="3" borderId="25" xfId="0" applyNumberFormat="1" applyFill="1" applyBorder="1"/>
    <xf numFmtId="0" fontId="11" fillId="0" borderId="29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26" xfId="0" applyFont="1" applyBorder="1"/>
    <xf numFmtId="0" fontId="8" fillId="0" borderId="29" xfId="0" applyFont="1" applyBorder="1"/>
    <xf numFmtId="0" fontId="3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right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0" fillId="2" borderId="34" xfId="0" applyFont="1" applyFill="1" applyBorder="1" applyAlignment="1">
      <alignment horizontal="right" wrapText="1"/>
    </xf>
    <xf numFmtId="0" fontId="0" fillId="2" borderId="35" xfId="0" applyFill="1" applyBorder="1"/>
    <xf numFmtId="0" fontId="0" fillId="2" borderId="36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8" fillId="2" borderId="16" xfId="0" applyFont="1" applyFill="1" applyBorder="1"/>
    <xf numFmtId="1" fontId="0" fillId="3" borderId="16" xfId="0" applyNumberFormat="1" applyFill="1" applyBorder="1"/>
    <xf numFmtId="0" fontId="0" fillId="0" borderId="20" xfId="0" applyBorder="1" applyAlignment="1">
      <alignment wrapText="1"/>
    </xf>
    <xf numFmtId="0" fontId="9" fillId="0" borderId="19" xfId="0" applyFont="1" applyBorder="1"/>
    <xf numFmtId="0" fontId="8" fillId="0" borderId="19" xfId="0" applyFont="1" applyBorder="1"/>
    <xf numFmtId="0" fontId="0" fillId="0" borderId="19" xfId="0" applyBorder="1"/>
    <xf numFmtId="0" fontId="0" fillId="2" borderId="19" xfId="0" applyFill="1" applyBorder="1"/>
    <xf numFmtId="0" fontId="0" fillId="0" borderId="18" xfId="0" applyFill="1" applyBorder="1"/>
    <xf numFmtId="1" fontId="0" fillId="0" borderId="19" xfId="0" applyNumberFormat="1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5" xfId="0" applyFill="1" applyBorder="1"/>
    <xf numFmtId="0" fontId="8" fillId="0" borderId="7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4" fillId="0" borderId="2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</cellXfs>
  <cellStyles count="4">
    <cellStyle name="Ie?ire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0"/>
  <sheetViews>
    <sheetView tabSelected="1" topLeftCell="A16" workbookViewId="0">
      <selection activeCell="Q33" sqref="Q33"/>
    </sheetView>
  </sheetViews>
  <sheetFormatPr defaultRowHeight="13.2" x14ac:dyDescent="0.25"/>
  <cols>
    <col min="3" max="3" width="25.33203125" customWidth="1"/>
    <col min="4" max="4" width="9.33203125" customWidth="1"/>
    <col min="5" max="5" width="14.5546875" customWidth="1"/>
    <col min="6" max="7" width="6.88671875" bestFit="1" customWidth="1"/>
    <col min="8" max="8" width="7.88671875" bestFit="1" customWidth="1"/>
    <col min="11" max="11" width="9.6640625" customWidth="1"/>
    <col min="18" max="23" width="0" hidden="1" customWidth="1"/>
    <col min="24" max="24" width="8.44140625" bestFit="1" customWidth="1"/>
    <col min="25" max="25" width="9.44140625" bestFit="1" customWidth="1"/>
    <col min="26" max="26" width="8.44140625" bestFit="1" customWidth="1"/>
    <col min="27" max="27" width="9.44140625" bestFit="1" customWidth="1"/>
  </cols>
  <sheetData>
    <row r="2" spans="2:35" ht="15" x14ac:dyDescent="0.25">
      <c r="D2" s="1" t="s">
        <v>46</v>
      </c>
    </row>
    <row r="3" spans="2:35" ht="15.6" thickBot="1" x14ac:dyDescent="0.3">
      <c r="D3" s="1" t="s">
        <v>0</v>
      </c>
    </row>
    <row r="4" spans="2:35" ht="14.4" customHeight="1" thickBot="1" x14ac:dyDescent="0.3">
      <c r="B4" s="112" t="s">
        <v>1</v>
      </c>
      <c r="C4" s="112" t="s">
        <v>2</v>
      </c>
      <c r="D4" s="112" t="s">
        <v>3</v>
      </c>
      <c r="E4" s="112" t="s">
        <v>4</v>
      </c>
      <c r="F4" s="116" t="s">
        <v>5</v>
      </c>
      <c r="G4" s="117"/>
      <c r="H4" s="117"/>
      <c r="I4" s="117"/>
      <c r="J4" s="117"/>
      <c r="K4" s="117"/>
      <c r="L4" s="2" t="s">
        <v>6</v>
      </c>
      <c r="M4" s="2"/>
      <c r="N4" s="2"/>
      <c r="O4" s="2"/>
      <c r="P4" s="2"/>
      <c r="Q4" s="2"/>
      <c r="R4" s="2" t="s">
        <v>7</v>
      </c>
      <c r="S4" s="2"/>
      <c r="T4" s="3"/>
      <c r="U4" s="3"/>
      <c r="V4" s="3"/>
      <c r="W4" s="3"/>
    </row>
    <row r="5" spans="2:35" ht="249" customHeight="1" thickBot="1" x14ac:dyDescent="0.3">
      <c r="B5" s="112"/>
      <c r="C5" s="112"/>
      <c r="D5" s="112"/>
      <c r="E5" s="114"/>
      <c r="F5" s="99" t="s">
        <v>8</v>
      </c>
      <c r="G5" s="100"/>
      <c r="H5" s="100"/>
      <c r="I5" s="100"/>
      <c r="J5" s="100"/>
      <c r="K5" s="101"/>
      <c r="L5" s="100" t="s">
        <v>45</v>
      </c>
      <c r="M5" s="100"/>
      <c r="N5" s="100"/>
      <c r="O5" s="100"/>
      <c r="P5" s="100"/>
      <c r="Q5" s="101"/>
      <c r="R5" s="99" t="s">
        <v>9</v>
      </c>
      <c r="S5" s="100"/>
      <c r="T5" s="100"/>
      <c r="U5" s="100"/>
      <c r="V5" s="100"/>
      <c r="W5" s="100"/>
      <c r="X5" s="98" t="s">
        <v>10</v>
      </c>
      <c r="Y5" s="98"/>
      <c r="Z5" s="109" t="s">
        <v>11</v>
      </c>
      <c r="AA5" s="109"/>
      <c r="AB5" s="109" t="s">
        <v>12</v>
      </c>
      <c r="AC5" s="109"/>
      <c r="AD5" s="110" t="s">
        <v>13</v>
      </c>
      <c r="AE5" s="111"/>
      <c r="AF5" s="98" t="s">
        <v>14</v>
      </c>
      <c r="AG5" s="98"/>
    </row>
    <row r="6" spans="2:35" ht="27" customHeight="1" thickBot="1" x14ac:dyDescent="0.3">
      <c r="B6" s="112"/>
      <c r="C6" s="112"/>
      <c r="D6" s="112"/>
      <c r="E6" s="114"/>
      <c r="F6" s="99" t="s">
        <v>15</v>
      </c>
      <c r="G6" s="100"/>
      <c r="H6" s="100"/>
      <c r="I6" s="100"/>
      <c r="J6" s="100"/>
      <c r="K6" s="101"/>
      <c r="L6" s="100" t="s">
        <v>15</v>
      </c>
      <c r="M6" s="100"/>
      <c r="N6" s="100"/>
      <c r="O6" s="100"/>
      <c r="P6" s="100"/>
      <c r="Q6" s="101"/>
      <c r="R6" s="102" t="s">
        <v>15</v>
      </c>
      <c r="S6" s="103"/>
      <c r="T6" s="103"/>
      <c r="U6" s="103"/>
      <c r="V6" s="103"/>
      <c r="W6" s="103"/>
      <c r="X6" s="104" t="s">
        <v>16</v>
      </c>
      <c r="Y6" s="104"/>
      <c r="Z6" s="104" t="s">
        <v>17</v>
      </c>
      <c r="AA6" s="104"/>
      <c r="AB6" s="104" t="s">
        <v>18</v>
      </c>
      <c r="AC6" s="104"/>
      <c r="AD6" s="105" t="s">
        <v>19</v>
      </c>
      <c r="AE6" s="106"/>
      <c r="AF6" s="107" t="s">
        <v>20</v>
      </c>
      <c r="AG6" s="107" t="s">
        <v>21</v>
      </c>
      <c r="AH6" s="4" t="s">
        <v>22</v>
      </c>
    </row>
    <row r="7" spans="2:35" ht="42" thickBot="1" x14ac:dyDescent="0.3">
      <c r="B7" s="113"/>
      <c r="C7" s="113"/>
      <c r="D7" s="113"/>
      <c r="E7" s="115"/>
      <c r="F7" s="5" t="s">
        <v>23</v>
      </c>
      <c r="G7" s="5" t="s">
        <v>24</v>
      </c>
      <c r="H7" s="5" t="s">
        <v>25</v>
      </c>
      <c r="I7" s="5" t="s">
        <v>26</v>
      </c>
      <c r="J7" s="5" t="s">
        <v>27</v>
      </c>
      <c r="K7" s="5" t="s">
        <v>28</v>
      </c>
      <c r="L7" s="7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6" t="s">
        <v>23</v>
      </c>
      <c r="S7" s="6" t="s">
        <v>24</v>
      </c>
      <c r="T7" s="6" t="s">
        <v>25</v>
      </c>
      <c r="U7" s="6" t="s">
        <v>26</v>
      </c>
      <c r="V7" s="6" t="s">
        <v>27</v>
      </c>
      <c r="W7" s="7" t="s">
        <v>28</v>
      </c>
      <c r="X7" s="19" t="s">
        <v>29</v>
      </c>
      <c r="Y7" s="19" t="s">
        <v>30</v>
      </c>
      <c r="Z7" s="19" t="s">
        <v>29</v>
      </c>
      <c r="AA7" s="19" t="s">
        <v>30</v>
      </c>
      <c r="AB7" s="19" t="s">
        <v>29</v>
      </c>
      <c r="AC7" s="19" t="s">
        <v>30</v>
      </c>
      <c r="AD7" s="19" t="s">
        <v>29</v>
      </c>
      <c r="AE7" s="19" t="s">
        <v>30</v>
      </c>
      <c r="AF7" s="108"/>
      <c r="AG7" s="108"/>
      <c r="AH7" s="4"/>
      <c r="AI7" s="4"/>
    </row>
    <row r="8" spans="2:35" ht="28.2" thickBot="1" x14ac:dyDescent="0.3">
      <c r="B8" s="35">
        <v>1</v>
      </c>
      <c r="C8" s="36" t="s">
        <v>31</v>
      </c>
      <c r="D8" s="36" t="s">
        <v>32</v>
      </c>
      <c r="E8" s="71" t="s">
        <v>33</v>
      </c>
      <c r="F8" s="35">
        <v>5517</v>
      </c>
      <c r="G8" s="37">
        <v>5931</v>
      </c>
      <c r="H8" s="37">
        <v>6228</v>
      </c>
      <c r="I8" s="37">
        <v>6540</v>
      </c>
      <c r="J8" s="37">
        <v>6704</v>
      </c>
      <c r="K8" s="80">
        <v>6872</v>
      </c>
      <c r="L8" s="76">
        <v>6817</v>
      </c>
      <c r="M8" s="37">
        <v>7329</v>
      </c>
      <c r="N8" s="37">
        <v>7696</v>
      </c>
      <c r="O8" s="37">
        <v>8081</v>
      </c>
      <c r="P8" s="37">
        <v>8284</v>
      </c>
      <c r="Q8" s="38">
        <v>8492</v>
      </c>
      <c r="R8" s="39">
        <v>1000</v>
      </c>
      <c r="S8" s="39">
        <v>1075</v>
      </c>
      <c r="T8" s="39">
        <v>1129</v>
      </c>
      <c r="U8" s="39">
        <v>1185</v>
      </c>
      <c r="V8" s="39">
        <v>1215</v>
      </c>
      <c r="W8" s="40">
        <v>1245</v>
      </c>
      <c r="X8" s="41">
        <v>776</v>
      </c>
      <c r="Y8" s="41">
        <v>776</v>
      </c>
      <c r="Z8" s="42">
        <f>0.1*K8</f>
        <v>687.2</v>
      </c>
      <c r="AA8" s="42">
        <f>0.1*Q8</f>
        <v>849.2</v>
      </c>
      <c r="AB8" s="41">
        <f>0.25*K8</f>
        <v>1718</v>
      </c>
      <c r="AC8" s="42">
        <f>0.25*Q8</f>
        <v>2123</v>
      </c>
      <c r="AD8" s="42">
        <f>0.15*K8</f>
        <v>1030.8</v>
      </c>
      <c r="AE8" s="42">
        <f>0.15*Q8</f>
        <v>1273.8</v>
      </c>
      <c r="AF8" s="43">
        <f>Q8+Y8+AA8-Z8-X8+AC8-AB8-K8+AE8-AD8</f>
        <v>2430</v>
      </c>
      <c r="AG8" s="44">
        <f>AF8*0.585</f>
        <v>1421.55</v>
      </c>
      <c r="AH8" s="45">
        <f>(AE8+AC8+AA8+Y8+Q8)/(AD8+AB8+Z8+X8+K8)</f>
        <v>1.2192349332370984</v>
      </c>
      <c r="AI8" s="4"/>
    </row>
    <row r="9" spans="2:35" ht="36" customHeight="1" thickBot="1" x14ac:dyDescent="0.3">
      <c r="B9" s="46"/>
      <c r="C9" s="11" t="s">
        <v>31</v>
      </c>
      <c r="D9" s="8" t="s">
        <v>32</v>
      </c>
      <c r="E9" s="72" t="s">
        <v>33</v>
      </c>
      <c r="F9" s="46">
        <v>5517</v>
      </c>
      <c r="G9" s="10">
        <v>5931</v>
      </c>
      <c r="H9" s="10">
        <v>6228</v>
      </c>
      <c r="I9" s="10">
        <v>6540</v>
      </c>
      <c r="J9" s="10">
        <v>6704</v>
      </c>
      <c r="K9" s="81">
        <v>6872</v>
      </c>
      <c r="L9" s="76">
        <v>6817</v>
      </c>
      <c r="M9" s="37">
        <v>7329</v>
      </c>
      <c r="N9" s="37">
        <v>7696</v>
      </c>
      <c r="O9" s="37">
        <v>8081</v>
      </c>
      <c r="P9" s="37">
        <v>8284</v>
      </c>
      <c r="Q9" s="38">
        <v>8492</v>
      </c>
      <c r="R9" s="10">
        <v>1000</v>
      </c>
      <c r="S9" s="10">
        <v>1075</v>
      </c>
      <c r="T9" s="10">
        <v>1129</v>
      </c>
      <c r="U9" s="10">
        <v>1185</v>
      </c>
      <c r="V9" s="10">
        <v>1215</v>
      </c>
      <c r="W9" s="13">
        <v>1245</v>
      </c>
      <c r="X9" s="10">
        <v>699</v>
      </c>
      <c r="Y9" s="10">
        <v>699</v>
      </c>
      <c r="Z9" s="14">
        <f>0.1*K9</f>
        <v>687.2</v>
      </c>
      <c r="AA9" s="14">
        <f>0.1*Q9</f>
        <v>849.2</v>
      </c>
      <c r="AB9" s="10">
        <f>0.25*K9</f>
        <v>1718</v>
      </c>
      <c r="AC9" s="14">
        <f>0.25*Q9</f>
        <v>2123</v>
      </c>
      <c r="AD9" s="14"/>
      <c r="AE9" s="14"/>
      <c r="AF9" s="14">
        <f>Q9+Y9+AA9-Z9-X9+AC9-AB9-K9</f>
        <v>2187</v>
      </c>
      <c r="AG9" s="14">
        <f>AF9*0.585</f>
        <v>1279.395</v>
      </c>
      <c r="AH9" s="47">
        <f>(AC9+AA9+Y9+Q9)/(AB9+Z9+X9+K9)</f>
        <v>1.2192217477596681</v>
      </c>
      <c r="AI9" s="15"/>
    </row>
    <row r="10" spans="2:35" ht="36" customHeight="1" thickBot="1" x14ac:dyDescent="0.3">
      <c r="B10" s="46"/>
      <c r="C10" s="11" t="s">
        <v>31</v>
      </c>
      <c r="D10" s="8" t="s">
        <v>32</v>
      </c>
      <c r="E10" s="72" t="s">
        <v>33</v>
      </c>
      <c r="F10" s="46">
        <v>5517</v>
      </c>
      <c r="G10" s="10">
        <v>5931</v>
      </c>
      <c r="H10" s="10">
        <v>6228</v>
      </c>
      <c r="I10" s="10">
        <v>6540</v>
      </c>
      <c r="J10" s="10">
        <v>6704</v>
      </c>
      <c r="K10" s="81">
        <v>6872</v>
      </c>
      <c r="L10" s="76">
        <v>6817</v>
      </c>
      <c r="M10" s="37">
        <v>7329</v>
      </c>
      <c r="N10" s="37">
        <v>7696</v>
      </c>
      <c r="O10" s="37">
        <v>8081</v>
      </c>
      <c r="P10" s="37">
        <v>8284</v>
      </c>
      <c r="Q10" s="38">
        <v>8492</v>
      </c>
      <c r="R10" s="10"/>
      <c r="S10" s="10"/>
      <c r="T10" s="10"/>
      <c r="U10" s="10"/>
      <c r="V10" s="10"/>
      <c r="W10" s="13"/>
      <c r="X10" s="10">
        <v>571</v>
      </c>
      <c r="Y10" s="10">
        <v>571</v>
      </c>
      <c r="Z10" s="14">
        <v>687</v>
      </c>
      <c r="AA10" s="14">
        <v>812</v>
      </c>
      <c r="AB10" s="10"/>
      <c r="AC10" s="14"/>
      <c r="AD10" s="14"/>
      <c r="AE10" s="14"/>
      <c r="AF10" s="14">
        <f>Q10+Y10+AA10-Z10-X10+AC10-AB10-K10</f>
        <v>1745</v>
      </c>
      <c r="AG10" s="14">
        <f>AF10*0.585</f>
        <v>1020.8249999999999</v>
      </c>
      <c r="AH10" s="47">
        <f>(AC10+AA10+Y10+Q10)/(AB10+Z10+X10+K10)</f>
        <v>1.2146371463714638</v>
      </c>
    </row>
    <row r="11" spans="2:35" ht="36" customHeight="1" thickBot="1" x14ac:dyDescent="0.3">
      <c r="B11" s="48"/>
      <c r="C11" s="49" t="s">
        <v>31</v>
      </c>
      <c r="D11" s="50" t="s">
        <v>32</v>
      </c>
      <c r="E11" s="73" t="s">
        <v>33</v>
      </c>
      <c r="F11" s="48">
        <v>5517</v>
      </c>
      <c r="G11" s="52">
        <v>5931</v>
      </c>
      <c r="H11" s="52">
        <v>6228</v>
      </c>
      <c r="I11" s="52">
        <v>6540</v>
      </c>
      <c r="J11" s="52">
        <v>6704</v>
      </c>
      <c r="K11" s="82">
        <v>6872</v>
      </c>
      <c r="L11" s="76">
        <v>6817</v>
      </c>
      <c r="M11" s="37">
        <v>7329</v>
      </c>
      <c r="N11" s="37">
        <v>7696</v>
      </c>
      <c r="O11" s="37">
        <v>8081</v>
      </c>
      <c r="P11" s="37">
        <v>8284</v>
      </c>
      <c r="Q11" s="38">
        <v>8492</v>
      </c>
      <c r="R11" s="52"/>
      <c r="S11" s="52"/>
      <c r="T11" s="52"/>
      <c r="U11" s="52"/>
      <c r="V11" s="52"/>
      <c r="W11" s="54"/>
      <c r="X11" s="52">
        <v>525</v>
      </c>
      <c r="Y11" s="52">
        <v>525</v>
      </c>
      <c r="Z11" s="55"/>
      <c r="AA11" s="55"/>
      <c r="AB11" s="52"/>
      <c r="AC11" s="55"/>
      <c r="AD11" s="55"/>
      <c r="AE11" s="55"/>
      <c r="AF11" s="55">
        <f>Q11+Y11+AA11-Z11-X11+AC11-AB11-K11</f>
        <v>1620</v>
      </c>
      <c r="AG11" s="55">
        <f>AF11*0.585</f>
        <v>947.69999999999993</v>
      </c>
      <c r="AH11" s="56">
        <f>(AC11+AA11+Y11+Q11)/(AB11+Z11+X11+K11)</f>
        <v>1.2190077058266866</v>
      </c>
    </row>
    <row r="12" spans="2:35" ht="36" customHeight="1" x14ac:dyDescent="0.25">
      <c r="B12" s="60">
        <v>2</v>
      </c>
      <c r="C12" s="61" t="s">
        <v>34</v>
      </c>
      <c r="D12" s="41" t="s">
        <v>32</v>
      </c>
      <c r="E12" s="74" t="s">
        <v>35</v>
      </c>
      <c r="F12" s="60">
        <v>4417</v>
      </c>
      <c r="G12" s="62">
        <v>4749</v>
      </c>
      <c r="H12" s="62">
        <v>4987</v>
      </c>
      <c r="I12" s="62">
        <v>5237</v>
      </c>
      <c r="J12" s="63">
        <v>5368</v>
      </c>
      <c r="K12" s="83">
        <v>5503</v>
      </c>
      <c r="L12" s="77">
        <v>5717</v>
      </c>
      <c r="M12" s="62">
        <v>6146</v>
      </c>
      <c r="N12" s="62">
        <v>6454</v>
      </c>
      <c r="O12" s="62">
        <v>6777</v>
      </c>
      <c r="P12" s="63">
        <v>6947</v>
      </c>
      <c r="Q12" s="62">
        <v>7121</v>
      </c>
      <c r="R12" s="62"/>
      <c r="S12" s="62"/>
      <c r="T12" s="62"/>
      <c r="U12" s="62"/>
      <c r="V12" s="62"/>
      <c r="W12" s="64"/>
      <c r="X12" s="62"/>
      <c r="Y12" s="62"/>
      <c r="Z12" s="65">
        <f>0.1*J13</f>
        <v>536.80000000000007</v>
      </c>
      <c r="AA12" s="42">
        <f>0.1*P13</f>
        <v>694.7</v>
      </c>
      <c r="AB12" s="62"/>
      <c r="AC12" s="65"/>
      <c r="AD12" s="65">
        <f>0.15*J12</f>
        <v>805.19999999999993</v>
      </c>
      <c r="AE12" s="65">
        <f>0.15*P12</f>
        <v>1042.05</v>
      </c>
      <c r="AF12" s="65">
        <f>AE12+AA12+P12-J12-Z12-AD12</f>
        <v>1973.75</v>
      </c>
      <c r="AG12" s="65">
        <f>AF12*0.585</f>
        <v>1154.64375</v>
      </c>
      <c r="AH12" s="66">
        <f>(AE12+AA12+P12)/(AD12+Z12+J12)</f>
        <v>1.2941505216095379</v>
      </c>
    </row>
    <row r="13" spans="2:35" ht="26.4" x14ac:dyDescent="0.25">
      <c r="B13" s="46">
        <v>2</v>
      </c>
      <c r="C13" s="11" t="s">
        <v>34</v>
      </c>
      <c r="D13" s="8" t="s">
        <v>32</v>
      </c>
      <c r="E13" s="72" t="s">
        <v>35</v>
      </c>
      <c r="F13" s="46">
        <v>4417</v>
      </c>
      <c r="G13" s="10">
        <v>4749</v>
      </c>
      <c r="H13" s="10">
        <v>4987</v>
      </c>
      <c r="I13" s="10">
        <v>5237</v>
      </c>
      <c r="J13" s="12">
        <v>5368</v>
      </c>
      <c r="K13" s="84">
        <v>5503</v>
      </c>
      <c r="L13" s="78">
        <v>5717</v>
      </c>
      <c r="M13" s="31">
        <v>6146</v>
      </c>
      <c r="N13" s="31">
        <v>6454</v>
      </c>
      <c r="O13" s="31">
        <v>6777</v>
      </c>
      <c r="P13" s="33">
        <v>6947</v>
      </c>
      <c r="Q13" s="31">
        <v>7121</v>
      </c>
      <c r="R13" s="10">
        <v>1000</v>
      </c>
      <c r="S13" s="10">
        <v>1075</v>
      </c>
      <c r="T13" s="10">
        <v>1129</v>
      </c>
      <c r="U13" s="10">
        <v>1185</v>
      </c>
      <c r="V13" s="10">
        <v>1215</v>
      </c>
      <c r="W13" s="10">
        <v>1245</v>
      </c>
      <c r="X13" s="10">
        <v>535</v>
      </c>
      <c r="Y13" s="10">
        <v>535</v>
      </c>
      <c r="Z13" s="14">
        <f>0.1*J14</f>
        <v>536.80000000000007</v>
      </c>
      <c r="AA13" s="9">
        <f>0.1*P14</f>
        <v>694.7</v>
      </c>
      <c r="AB13" s="14">
        <f>0.25*J13</f>
        <v>1342</v>
      </c>
      <c r="AC13" s="14">
        <f>0.25*P13</f>
        <v>1736.75</v>
      </c>
      <c r="AD13" s="14"/>
      <c r="AE13" s="14"/>
      <c r="AF13" s="14">
        <f>P13+Y13+AA12+AC13-AB13-Z12-X13-J13</f>
        <v>2131.6500000000005</v>
      </c>
      <c r="AG13" s="14">
        <f t="shared" ref="AG13:AG20" si="0">AF13*0.585</f>
        <v>1247.0152500000002</v>
      </c>
      <c r="AH13" s="47">
        <f>(AC13+AA12+Y13+P13)/(AB13+Z12+X13+J13)</f>
        <v>1.2739276259991261</v>
      </c>
    </row>
    <row r="14" spans="2:35" ht="26.4" x14ac:dyDescent="0.25">
      <c r="B14" s="46"/>
      <c r="C14" s="11" t="s">
        <v>34</v>
      </c>
      <c r="D14" s="8" t="s">
        <v>32</v>
      </c>
      <c r="E14" s="72" t="s">
        <v>35</v>
      </c>
      <c r="F14" s="46">
        <v>4417</v>
      </c>
      <c r="G14" s="10">
        <v>4749</v>
      </c>
      <c r="H14" s="10">
        <v>4987</v>
      </c>
      <c r="I14" s="10">
        <v>5237</v>
      </c>
      <c r="J14" s="12">
        <v>5368</v>
      </c>
      <c r="K14" s="84">
        <v>5503</v>
      </c>
      <c r="L14" s="78">
        <v>5717</v>
      </c>
      <c r="M14" s="31">
        <v>6146</v>
      </c>
      <c r="N14" s="31">
        <v>6454</v>
      </c>
      <c r="O14" s="31">
        <v>6777</v>
      </c>
      <c r="P14" s="33">
        <v>6947</v>
      </c>
      <c r="Q14" s="31">
        <v>7121</v>
      </c>
      <c r="R14" s="16"/>
      <c r="S14" s="16"/>
      <c r="T14" s="16"/>
      <c r="U14" s="16"/>
      <c r="V14" s="16"/>
      <c r="W14" s="16"/>
      <c r="X14" s="10">
        <v>440</v>
      </c>
      <c r="Y14" s="10">
        <v>440</v>
      </c>
      <c r="Z14" s="17">
        <f>0.1*J14</f>
        <v>536.80000000000007</v>
      </c>
      <c r="AA14" s="9">
        <f>0.1*P14</f>
        <v>694.7</v>
      </c>
      <c r="AB14" s="17"/>
      <c r="AC14" s="17"/>
      <c r="AD14" s="17"/>
      <c r="AE14" s="17"/>
      <c r="AF14" s="14">
        <f>P14+Y14+AA14-Z14-X14-J14</f>
        <v>1736.8999999999996</v>
      </c>
      <c r="AG14" s="14">
        <f t="shared" si="0"/>
        <v>1016.0864999999998</v>
      </c>
      <c r="AH14" s="47">
        <f t="shared" ref="AH14:AH15" si="1">(AC14+AA14+Y14+P14)/(AB14+Z14+X14+J14)</f>
        <v>1.2737517337031901</v>
      </c>
    </row>
    <row r="15" spans="2:35" ht="27" thickBot="1" x14ac:dyDescent="0.3">
      <c r="B15" s="48"/>
      <c r="C15" s="49" t="s">
        <v>34</v>
      </c>
      <c r="D15" s="50" t="s">
        <v>32</v>
      </c>
      <c r="E15" s="73" t="s">
        <v>35</v>
      </c>
      <c r="F15" s="48">
        <v>4417</v>
      </c>
      <c r="G15" s="52">
        <v>4749</v>
      </c>
      <c r="H15" s="52">
        <v>4987</v>
      </c>
      <c r="I15" s="52">
        <v>5237</v>
      </c>
      <c r="J15" s="53">
        <v>5368</v>
      </c>
      <c r="K15" s="85">
        <v>5503</v>
      </c>
      <c r="L15" s="79">
        <v>5717</v>
      </c>
      <c r="M15" s="67">
        <v>6146</v>
      </c>
      <c r="N15" s="67">
        <v>6454</v>
      </c>
      <c r="O15" s="67">
        <v>6777</v>
      </c>
      <c r="P15" s="68">
        <v>6947</v>
      </c>
      <c r="Q15" s="67">
        <v>7121</v>
      </c>
      <c r="R15" s="52"/>
      <c r="S15" s="52"/>
      <c r="T15" s="52"/>
      <c r="U15" s="52"/>
      <c r="V15" s="52"/>
      <c r="W15" s="52"/>
      <c r="X15" s="52">
        <v>405</v>
      </c>
      <c r="Y15" s="52">
        <v>405</v>
      </c>
      <c r="Z15" s="55"/>
      <c r="AA15" s="69"/>
      <c r="AB15" s="55"/>
      <c r="AC15" s="55"/>
      <c r="AD15" s="55"/>
      <c r="AE15" s="55"/>
      <c r="AF15" s="55">
        <f>Y15+P15-J15-X15</f>
        <v>1579</v>
      </c>
      <c r="AG15" s="70">
        <f t="shared" si="0"/>
        <v>923.71499999999992</v>
      </c>
      <c r="AH15" s="56">
        <f t="shared" si="1"/>
        <v>1.2735146371037589</v>
      </c>
    </row>
    <row r="16" spans="2:35" ht="39.6" x14ac:dyDescent="0.25">
      <c r="B16" s="60">
        <v>3</v>
      </c>
      <c r="C16" s="88" t="s">
        <v>36</v>
      </c>
      <c r="D16" s="89" t="s">
        <v>32</v>
      </c>
      <c r="E16" s="90" t="s">
        <v>37</v>
      </c>
      <c r="F16" s="91">
        <v>4235</v>
      </c>
      <c r="G16" s="91">
        <v>4553</v>
      </c>
      <c r="H16" s="91">
        <v>4781</v>
      </c>
      <c r="I16" s="92">
        <v>5021</v>
      </c>
      <c r="J16" s="91">
        <v>5147</v>
      </c>
      <c r="K16" s="91">
        <v>5276</v>
      </c>
      <c r="L16" s="91">
        <v>5535</v>
      </c>
      <c r="M16" s="91">
        <v>5951</v>
      </c>
      <c r="N16" s="91">
        <v>6249</v>
      </c>
      <c r="O16" s="92">
        <v>6562</v>
      </c>
      <c r="P16" s="91">
        <v>6727</v>
      </c>
      <c r="Q16" s="91">
        <v>6896</v>
      </c>
      <c r="R16" s="91">
        <v>1000</v>
      </c>
      <c r="S16" s="91">
        <v>1075</v>
      </c>
      <c r="T16" s="91">
        <v>1129</v>
      </c>
      <c r="U16" s="91">
        <v>1185</v>
      </c>
      <c r="V16" s="91">
        <v>1215</v>
      </c>
      <c r="W16" s="91">
        <v>1246</v>
      </c>
      <c r="X16" s="93">
        <v>471</v>
      </c>
      <c r="Y16" s="93">
        <v>471</v>
      </c>
      <c r="Z16" s="94">
        <f>0.1*I16</f>
        <v>502.1</v>
      </c>
      <c r="AA16" s="94">
        <f>0.1*O16</f>
        <v>656.2</v>
      </c>
      <c r="AB16" s="94">
        <f>0.25*O16</f>
        <v>1640.5</v>
      </c>
      <c r="AC16" s="94">
        <f>0.25*O16</f>
        <v>1640.5</v>
      </c>
      <c r="AD16" s="94"/>
      <c r="AE16" s="94"/>
      <c r="AF16" s="94">
        <f>AC16+AA16+Y16+O16-I16-AB16-Z16-X16</f>
        <v>1695.1000000000008</v>
      </c>
      <c r="AG16" s="65">
        <f t="shared" si="0"/>
        <v>991.63350000000037</v>
      </c>
      <c r="AH16" s="66">
        <f>(AC16+AA16+Y16+O16)/(AB16+Z16+X16+I16)</f>
        <v>1.2220286589998166</v>
      </c>
    </row>
    <row r="17" spans="2:34" ht="39.6" x14ac:dyDescent="0.25">
      <c r="B17" s="46">
        <v>3</v>
      </c>
      <c r="C17" s="95" t="s">
        <v>36</v>
      </c>
      <c r="D17" s="19" t="s">
        <v>32</v>
      </c>
      <c r="E17" s="20" t="s">
        <v>37</v>
      </c>
      <c r="F17" s="16">
        <v>4235</v>
      </c>
      <c r="G17" s="16">
        <v>4553</v>
      </c>
      <c r="H17" s="16">
        <v>4781</v>
      </c>
      <c r="I17" s="21">
        <v>5021</v>
      </c>
      <c r="J17" s="16">
        <v>5147</v>
      </c>
      <c r="K17" s="16">
        <v>5276</v>
      </c>
      <c r="L17" s="57">
        <v>5535</v>
      </c>
      <c r="M17" s="57">
        <v>5951</v>
      </c>
      <c r="N17" s="57">
        <v>6249</v>
      </c>
      <c r="O17" s="58">
        <v>6562</v>
      </c>
      <c r="P17" s="57">
        <v>6727</v>
      </c>
      <c r="Q17" s="57">
        <v>6896</v>
      </c>
      <c r="R17" s="16">
        <v>1000</v>
      </c>
      <c r="S17" s="16">
        <v>1075</v>
      </c>
      <c r="T17" s="16">
        <v>1129</v>
      </c>
      <c r="U17" s="16">
        <v>1185</v>
      </c>
      <c r="V17" s="16">
        <v>1215</v>
      </c>
      <c r="W17" s="16">
        <v>1246</v>
      </c>
      <c r="X17" s="22">
        <v>389</v>
      </c>
      <c r="Y17" s="22">
        <v>389</v>
      </c>
      <c r="Z17" s="17">
        <f>0.1*I17</f>
        <v>502.1</v>
      </c>
      <c r="AA17" s="17">
        <f>0.1*O17</f>
        <v>656.2</v>
      </c>
      <c r="AB17" s="16"/>
      <c r="AC17" s="17"/>
      <c r="AD17" s="17"/>
      <c r="AE17" s="17"/>
      <c r="AF17" s="17">
        <f>AA17+Y17+O17-I17-X17-Z17</f>
        <v>1695.1</v>
      </c>
      <c r="AG17" s="18">
        <f t="shared" si="0"/>
        <v>991.63349999999991</v>
      </c>
      <c r="AH17" s="47">
        <f>(AC17+AA17+Y17+O17)/(AB17+Z17+X17+I17)</f>
        <v>1.2867170717680687</v>
      </c>
    </row>
    <row r="18" spans="2:34" ht="40.200000000000003" thickBot="1" x14ac:dyDescent="0.3">
      <c r="B18" s="48">
        <v>3</v>
      </c>
      <c r="C18" s="96" t="s">
        <v>36</v>
      </c>
      <c r="D18" s="50" t="s">
        <v>32</v>
      </c>
      <c r="E18" s="51" t="s">
        <v>37</v>
      </c>
      <c r="F18" s="52">
        <v>4235</v>
      </c>
      <c r="G18" s="52">
        <v>4553</v>
      </c>
      <c r="H18" s="52">
        <v>4781</v>
      </c>
      <c r="I18" s="53">
        <v>5021</v>
      </c>
      <c r="J18" s="52">
        <v>5147</v>
      </c>
      <c r="K18" s="52">
        <v>5276</v>
      </c>
      <c r="L18" s="67">
        <v>5535</v>
      </c>
      <c r="M18" s="67">
        <v>5951</v>
      </c>
      <c r="N18" s="67">
        <v>6249</v>
      </c>
      <c r="O18" s="68">
        <v>6562</v>
      </c>
      <c r="P18" s="67">
        <v>6727</v>
      </c>
      <c r="Q18" s="67">
        <v>6896</v>
      </c>
      <c r="R18" s="52">
        <v>1000</v>
      </c>
      <c r="S18" s="52">
        <v>1075</v>
      </c>
      <c r="T18" s="52">
        <v>1129</v>
      </c>
      <c r="U18" s="52">
        <v>1185</v>
      </c>
      <c r="V18" s="52">
        <v>1215</v>
      </c>
      <c r="W18" s="52">
        <v>1246</v>
      </c>
      <c r="X18" s="97">
        <v>359</v>
      </c>
      <c r="Y18" s="97">
        <v>359</v>
      </c>
      <c r="Z18" s="55"/>
      <c r="AA18" s="55"/>
      <c r="AB18" s="52"/>
      <c r="AC18" s="55"/>
      <c r="AD18" s="55"/>
      <c r="AE18" s="55"/>
      <c r="AF18" s="55">
        <f>O18-I18</f>
        <v>1541</v>
      </c>
      <c r="AG18" s="70">
        <f t="shared" si="0"/>
        <v>901.4849999999999</v>
      </c>
      <c r="AH18" s="56">
        <f>(AC18+AA18+Y18+O18)/(AB18+Z18+X18+I18)</f>
        <v>1.2864312267657994</v>
      </c>
    </row>
    <row r="19" spans="2:34" ht="26.4" x14ac:dyDescent="0.25">
      <c r="B19" s="31">
        <v>4</v>
      </c>
      <c r="C19" s="32" t="s">
        <v>38</v>
      </c>
      <c r="D19" s="31" t="s">
        <v>32</v>
      </c>
      <c r="E19" s="86" t="s">
        <v>39</v>
      </c>
      <c r="F19" s="33">
        <v>4098</v>
      </c>
      <c r="G19" s="31">
        <v>4406</v>
      </c>
      <c r="H19" s="31">
        <v>4627</v>
      </c>
      <c r="I19" s="31">
        <v>4859</v>
      </c>
      <c r="J19" s="31">
        <v>4981</v>
      </c>
      <c r="K19" s="31">
        <v>5106</v>
      </c>
      <c r="L19" s="33">
        <v>5398</v>
      </c>
      <c r="M19" s="31">
        <v>5803</v>
      </c>
      <c r="N19" s="31">
        <v>6094</v>
      </c>
      <c r="O19" s="31">
        <v>6399</v>
      </c>
      <c r="P19" s="31">
        <v>6559</v>
      </c>
      <c r="Q19" s="31">
        <v>6723</v>
      </c>
      <c r="R19" s="31"/>
      <c r="S19" s="31"/>
      <c r="T19" s="31"/>
      <c r="U19" s="31"/>
      <c r="V19" s="31"/>
      <c r="W19" s="31"/>
      <c r="X19" s="59">
        <v>307</v>
      </c>
      <c r="Y19" s="59">
        <v>307</v>
      </c>
      <c r="Z19" s="34"/>
      <c r="AA19" s="34"/>
      <c r="AB19" s="31"/>
      <c r="AC19" s="34"/>
      <c r="AD19" s="34"/>
      <c r="AE19" s="34"/>
      <c r="AF19" s="34">
        <f>AA19+L19-F19-Z19</f>
        <v>1300</v>
      </c>
      <c r="AG19" s="87">
        <f t="shared" si="0"/>
        <v>760.5</v>
      </c>
      <c r="AH19" s="15">
        <f>(L19/F19)</f>
        <v>1.3172279160566129</v>
      </c>
    </row>
    <row r="20" spans="2:34" ht="26.4" x14ac:dyDescent="0.25">
      <c r="B20" s="10">
        <v>4</v>
      </c>
      <c r="C20" s="11" t="s">
        <v>38</v>
      </c>
      <c r="D20" s="10" t="s">
        <v>32</v>
      </c>
      <c r="E20" s="12" t="s">
        <v>39</v>
      </c>
      <c r="F20" s="12">
        <v>4098</v>
      </c>
      <c r="G20" s="10">
        <v>4406</v>
      </c>
      <c r="H20" s="10">
        <v>4627</v>
      </c>
      <c r="I20" s="10">
        <v>4859</v>
      </c>
      <c r="J20" s="10">
        <v>4981</v>
      </c>
      <c r="K20" s="10">
        <v>5106</v>
      </c>
      <c r="L20" s="33">
        <v>5398</v>
      </c>
      <c r="M20" s="31">
        <v>5803</v>
      </c>
      <c r="N20" s="31">
        <v>6094</v>
      </c>
      <c r="O20" s="31">
        <v>6399</v>
      </c>
      <c r="P20" s="31">
        <v>6559</v>
      </c>
      <c r="Q20" s="31">
        <v>6723</v>
      </c>
      <c r="R20" s="10">
        <v>1000</v>
      </c>
      <c r="S20" s="10">
        <v>1075</v>
      </c>
      <c r="T20" s="10">
        <v>1129</v>
      </c>
      <c r="U20" s="10">
        <v>1185</v>
      </c>
      <c r="V20" s="10">
        <v>1215</v>
      </c>
      <c r="W20" s="10">
        <v>1245</v>
      </c>
      <c r="X20" s="22">
        <v>307</v>
      </c>
      <c r="Y20" s="22">
        <v>307</v>
      </c>
      <c r="Z20" s="14">
        <f>0.1*F20</f>
        <v>409.8</v>
      </c>
      <c r="AA20" s="14">
        <f>0.1*L20</f>
        <v>539.80000000000007</v>
      </c>
      <c r="AB20" s="14"/>
      <c r="AC20" s="14"/>
      <c r="AD20" s="14"/>
      <c r="AE20" s="14"/>
      <c r="AF20" s="14">
        <f>AA20+L20-F20-Z20</f>
        <v>1430.0000000000002</v>
      </c>
      <c r="AG20" s="14">
        <f t="shared" si="0"/>
        <v>836.55000000000007</v>
      </c>
      <c r="AH20" s="15">
        <f>(L20+AA20)/(F20+Z20)</f>
        <v>1.3172279160566129</v>
      </c>
    </row>
    <row r="23" spans="2:34" x14ac:dyDescent="0.25">
      <c r="AA23" s="23"/>
      <c r="AC23" s="23"/>
      <c r="AD23" s="23"/>
      <c r="AE23" s="23"/>
    </row>
    <row r="24" spans="2:34" ht="13.8" x14ac:dyDescent="0.25">
      <c r="C24" s="24" t="s">
        <v>40</v>
      </c>
      <c r="D24" s="24" t="s">
        <v>32</v>
      </c>
      <c r="E24" s="24" t="s">
        <v>41</v>
      </c>
      <c r="F24" s="25">
        <v>4345</v>
      </c>
      <c r="G24" s="25">
        <f>ROUNDUP(F24*1.075,0)</f>
        <v>4671</v>
      </c>
      <c r="H24" s="25">
        <f>ROUNDUP(G24*1.05,0)</f>
        <v>4905</v>
      </c>
      <c r="I24" s="25">
        <f>ROUNDUP(H24*1.05,0)</f>
        <v>5151</v>
      </c>
      <c r="J24" s="26">
        <f>ROUNDUP(I24*1.025,0)</f>
        <v>5280</v>
      </c>
      <c r="K24" s="27">
        <f>ROUNDUP(J24*1.025,0)</f>
        <v>5412</v>
      </c>
      <c r="L24" s="28">
        <v>5645</v>
      </c>
      <c r="M24" s="10">
        <v>6069</v>
      </c>
      <c r="N24" s="10">
        <v>6373</v>
      </c>
      <c r="O24" s="10">
        <v>6692</v>
      </c>
      <c r="P24" s="10">
        <v>6860</v>
      </c>
      <c r="Q24" s="12">
        <v>7032</v>
      </c>
      <c r="X24" s="14"/>
      <c r="Y24" s="10"/>
      <c r="Z24" s="10"/>
      <c r="AA24" s="10"/>
      <c r="AB24" s="10">
        <f>0.25*K24</f>
        <v>1353</v>
      </c>
      <c r="AC24" s="14">
        <f>0.25*Q24</f>
        <v>1758</v>
      </c>
      <c r="AD24" s="14"/>
      <c r="AE24" s="14"/>
      <c r="AF24" s="28">
        <f>AC24+Q24+AE24-AB24-K24-AD24</f>
        <v>2025</v>
      </c>
      <c r="AG24" s="14">
        <f>AF24*0.585</f>
        <v>1184.625</v>
      </c>
      <c r="AH24" s="29">
        <f>(AC24+Q24)/(AB24+K24)</f>
        <v>1.2993348115299335</v>
      </c>
    </row>
    <row r="25" spans="2:34" ht="13.8" x14ac:dyDescent="0.25">
      <c r="C25" s="24" t="s">
        <v>40</v>
      </c>
      <c r="D25" s="24" t="s">
        <v>32</v>
      </c>
      <c r="E25" s="24" t="s">
        <v>41</v>
      </c>
      <c r="F25" s="25">
        <v>4345</v>
      </c>
      <c r="G25" s="25">
        <f>ROUNDUP(F25*1.075,0)</f>
        <v>4671</v>
      </c>
      <c r="H25" s="25">
        <f>ROUNDUP(G25*1.05,0)</f>
        <v>4905</v>
      </c>
      <c r="I25" s="25">
        <f>ROUNDUP(H25*1.05,0)</f>
        <v>5151</v>
      </c>
      <c r="J25" s="26">
        <f>ROUNDUP(I25*1.025,0)</f>
        <v>5280</v>
      </c>
      <c r="K25" s="27">
        <f>ROUNDUP(J25*1.025,0)</f>
        <v>5412</v>
      </c>
      <c r="L25" s="28">
        <v>5645</v>
      </c>
      <c r="M25" s="10">
        <v>6069</v>
      </c>
      <c r="N25" s="10">
        <v>6373</v>
      </c>
      <c r="O25" s="10">
        <v>6692</v>
      </c>
      <c r="P25" s="10">
        <v>6860</v>
      </c>
      <c r="Q25" s="12">
        <v>7032</v>
      </c>
      <c r="X25" s="10"/>
      <c r="Y25" s="10"/>
      <c r="Z25" s="10"/>
      <c r="AA25" s="10"/>
      <c r="AB25" s="10"/>
      <c r="AC25" s="10"/>
      <c r="AD25" s="10"/>
      <c r="AE25" s="10"/>
      <c r="AF25" s="28">
        <f>Q25-K25</f>
        <v>1620</v>
      </c>
      <c r="AG25" s="14">
        <f>AF25*0.585</f>
        <v>947.69999999999993</v>
      </c>
      <c r="AH25" s="29">
        <f>Q25/K25</f>
        <v>1.2993348115299335</v>
      </c>
    </row>
    <row r="26" spans="2:34" ht="13.8" x14ac:dyDescent="0.25">
      <c r="C26" s="24" t="s">
        <v>42</v>
      </c>
      <c r="D26" s="24" t="s">
        <v>32</v>
      </c>
      <c r="E26" s="24" t="s">
        <v>41</v>
      </c>
      <c r="F26" s="25">
        <v>4259</v>
      </c>
      <c r="G26" s="25">
        <v>4579</v>
      </c>
      <c r="H26" s="25">
        <v>4808</v>
      </c>
      <c r="I26" s="25">
        <v>5049</v>
      </c>
      <c r="J26" s="26">
        <v>5176</v>
      </c>
      <c r="K26" s="27">
        <v>5306</v>
      </c>
      <c r="L26" s="28">
        <v>5559</v>
      </c>
      <c r="M26" s="10">
        <v>5976</v>
      </c>
      <c r="N26" s="10">
        <v>6275</v>
      </c>
      <c r="O26" s="10">
        <v>6589</v>
      </c>
      <c r="P26" s="10">
        <v>6754</v>
      </c>
      <c r="Q26" s="12">
        <v>6923</v>
      </c>
      <c r="X26" s="10"/>
      <c r="Y26" s="10"/>
      <c r="Z26" s="10"/>
      <c r="AA26" s="10"/>
      <c r="AB26" s="14">
        <f>0.25*K26</f>
        <v>1326.5</v>
      </c>
      <c r="AC26" s="14">
        <f>0.25*Q26</f>
        <v>1730.75</v>
      </c>
      <c r="AD26" s="10"/>
      <c r="AE26" s="10"/>
      <c r="AF26" s="28">
        <f>AC26+Q26-AB26-K26</f>
        <v>2021.25</v>
      </c>
      <c r="AG26" s="14">
        <f>AF26*0.585</f>
        <v>1182.4312499999999</v>
      </c>
      <c r="AH26" s="29">
        <f>(AC26+Q26)/(AB26+K26)</f>
        <v>1.3047493403693931</v>
      </c>
    </row>
    <row r="27" spans="2:34" x14ac:dyDescent="0.25">
      <c r="C27" s="24" t="s">
        <v>42</v>
      </c>
      <c r="D27" s="24" t="s">
        <v>32</v>
      </c>
      <c r="E27" s="24" t="s">
        <v>41</v>
      </c>
      <c r="F27" s="22">
        <v>4259</v>
      </c>
      <c r="G27" s="22">
        <v>4579</v>
      </c>
      <c r="H27" s="22">
        <v>4808</v>
      </c>
      <c r="I27" s="22">
        <v>5049</v>
      </c>
      <c r="J27" s="22">
        <v>5176</v>
      </c>
      <c r="K27" s="12">
        <v>5306</v>
      </c>
      <c r="L27" s="28">
        <v>5559</v>
      </c>
      <c r="M27" s="10">
        <v>5976</v>
      </c>
      <c r="N27" s="10">
        <v>6275</v>
      </c>
      <c r="O27" s="10">
        <v>6589</v>
      </c>
      <c r="P27" s="10">
        <v>6754</v>
      </c>
      <c r="Q27" s="12">
        <v>6923</v>
      </c>
      <c r="X27" s="10"/>
      <c r="Y27" s="10"/>
      <c r="Z27" s="10"/>
      <c r="AA27" s="10"/>
      <c r="AB27" s="10"/>
      <c r="AC27" s="10"/>
      <c r="AD27" s="10"/>
      <c r="AE27" s="10"/>
      <c r="AF27" s="28">
        <f t="shared" ref="AF27" si="2">Q27-K27</f>
        <v>1617</v>
      </c>
      <c r="AG27" s="14">
        <f t="shared" ref="AG27:AG30" si="3">AF27*0.585</f>
        <v>945.94499999999994</v>
      </c>
      <c r="AH27" s="29">
        <f>Q27/K27</f>
        <v>1.3047493403693931</v>
      </c>
    </row>
    <row r="28" spans="2:34" x14ac:dyDescent="0.25">
      <c r="C28" s="8" t="s">
        <v>43</v>
      </c>
      <c r="D28" s="8" t="s">
        <v>32</v>
      </c>
      <c r="E28" s="8" t="s">
        <v>41</v>
      </c>
      <c r="F28" s="10">
        <v>4647</v>
      </c>
      <c r="G28" s="10">
        <v>4996</v>
      </c>
      <c r="H28" s="10">
        <v>5246</v>
      </c>
      <c r="I28" s="10">
        <v>5509</v>
      </c>
      <c r="J28" s="10">
        <v>5647</v>
      </c>
      <c r="K28" s="12">
        <v>5789</v>
      </c>
      <c r="L28" s="10">
        <v>5947</v>
      </c>
      <c r="M28" s="10">
        <v>6394</v>
      </c>
      <c r="N28" s="10">
        <v>6714</v>
      </c>
      <c r="O28" s="10">
        <v>7050</v>
      </c>
      <c r="P28" s="10">
        <v>7227</v>
      </c>
      <c r="Q28" s="12">
        <v>7408</v>
      </c>
      <c r="X28" s="10"/>
      <c r="Y28" s="10"/>
      <c r="Z28" s="10"/>
      <c r="AA28" s="10"/>
      <c r="AB28" s="14">
        <f>0.25*K28</f>
        <v>1447.25</v>
      </c>
      <c r="AC28" s="14">
        <f>0.25*Q28</f>
        <v>1852</v>
      </c>
      <c r="AD28" s="14"/>
      <c r="AE28" s="14"/>
      <c r="AF28" s="28">
        <f>AC28+Q28-AB28-K28</f>
        <v>2023.75</v>
      </c>
      <c r="AG28" s="14">
        <f t="shared" si="3"/>
        <v>1183.89375</v>
      </c>
      <c r="AH28" s="29">
        <f>(AE28+AC28+Q28)/(AD28+AB28+K28)</f>
        <v>1.279668336500259</v>
      </c>
    </row>
    <row r="29" spans="2:34" x14ac:dyDescent="0.25">
      <c r="C29" s="19" t="s">
        <v>43</v>
      </c>
      <c r="D29" s="19" t="s">
        <v>32</v>
      </c>
      <c r="E29" s="19" t="s">
        <v>41</v>
      </c>
      <c r="F29" s="16">
        <v>4647</v>
      </c>
      <c r="G29" s="16">
        <v>4996</v>
      </c>
      <c r="H29" s="16">
        <v>5246</v>
      </c>
      <c r="I29" s="16">
        <v>5509</v>
      </c>
      <c r="J29" s="16">
        <v>5647</v>
      </c>
      <c r="K29" s="21">
        <v>5789</v>
      </c>
      <c r="L29" s="10">
        <v>5947</v>
      </c>
      <c r="M29" s="10">
        <v>6394</v>
      </c>
      <c r="N29" s="10">
        <v>6714</v>
      </c>
      <c r="O29" s="10">
        <v>7050</v>
      </c>
      <c r="P29" s="10">
        <v>7227</v>
      </c>
      <c r="Q29" s="12">
        <v>7408</v>
      </c>
      <c r="X29" s="16"/>
      <c r="Y29" s="16"/>
      <c r="Z29" s="16"/>
      <c r="AA29" s="16"/>
      <c r="AB29" s="17">
        <f>0.25*K29</f>
        <v>1447.25</v>
      </c>
      <c r="AC29" s="17">
        <f>0.25*Q29</f>
        <v>1852</v>
      </c>
      <c r="AD29" s="17">
        <f>0.15*K29</f>
        <v>868.35</v>
      </c>
      <c r="AE29" s="17">
        <f>0.15*Q29</f>
        <v>1111.2</v>
      </c>
      <c r="AF29" s="30">
        <f>Q29-K29+AE29+AC29-AD29-AB29</f>
        <v>2266.6</v>
      </c>
      <c r="AG29" s="14">
        <f t="shared" si="3"/>
        <v>1325.9609999999998</v>
      </c>
      <c r="AH29" s="29">
        <f>(AE29+AC29+Q29)/(AD29+AB29+K29)</f>
        <v>1.2796683365002592</v>
      </c>
    </row>
    <row r="30" spans="2:34" x14ac:dyDescent="0.25">
      <c r="C30" s="8" t="s">
        <v>44</v>
      </c>
      <c r="D30" s="8" t="s">
        <v>32</v>
      </c>
      <c r="E30" s="8" t="s">
        <v>41</v>
      </c>
      <c r="F30" s="10">
        <v>4173</v>
      </c>
      <c r="G30" s="10">
        <v>4486</v>
      </c>
      <c r="H30" s="10">
        <v>4711</v>
      </c>
      <c r="I30" s="10">
        <v>4947</v>
      </c>
      <c r="J30" s="10">
        <v>5071</v>
      </c>
      <c r="K30" s="12">
        <v>5198</v>
      </c>
      <c r="L30" s="10">
        <v>5473</v>
      </c>
      <c r="M30" s="10">
        <v>5884</v>
      </c>
      <c r="N30" s="10">
        <v>6179</v>
      </c>
      <c r="O30" s="10">
        <v>6488</v>
      </c>
      <c r="P30" s="10">
        <v>6651</v>
      </c>
      <c r="Q30" s="12">
        <v>6818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>
        <f>Q30-K30</f>
        <v>1620</v>
      </c>
      <c r="AG30" s="14">
        <f t="shared" si="3"/>
        <v>947.69999999999993</v>
      </c>
      <c r="AH30" s="29">
        <f>Q30/K30</f>
        <v>1.311658330126972</v>
      </c>
    </row>
  </sheetData>
  <mergeCells count="22">
    <mergeCell ref="B4:B7"/>
    <mergeCell ref="C4:C7"/>
    <mergeCell ref="D4:D7"/>
    <mergeCell ref="E4:E7"/>
    <mergeCell ref="F4:K4"/>
    <mergeCell ref="F5:K5"/>
    <mergeCell ref="AF5:AG5"/>
    <mergeCell ref="F6:K6"/>
    <mergeCell ref="L6:Q6"/>
    <mergeCell ref="R6:W6"/>
    <mergeCell ref="X6:Y6"/>
    <mergeCell ref="Z6:AA6"/>
    <mergeCell ref="AB6:AC6"/>
    <mergeCell ref="AD6:AE6"/>
    <mergeCell ref="AF6:AF7"/>
    <mergeCell ref="AG6:AG7"/>
    <mergeCell ref="L5:Q5"/>
    <mergeCell ref="R5:W5"/>
    <mergeCell ref="X5:Y5"/>
    <mergeCell ref="Z5:AA5"/>
    <mergeCell ref="AB5:AC5"/>
    <mergeCell ref="AD5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Batovici</dc:creator>
  <cp:lastModifiedBy>Adriana Batovici</cp:lastModifiedBy>
  <dcterms:created xsi:type="dcterms:W3CDTF">2023-06-11T10:45:51Z</dcterms:created>
  <dcterms:modified xsi:type="dcterms:W3CDTF">2023-06-11T11:01:56Z</dcterms:modified>
</cp:coreProperties>
</file>